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ml\Proton Drive\theholyhermit\My files\duurzaam Berggierslanden\Wijkacties\Deelauto\"/>
    </mc:Choice>
  </mc:AlternateContent>
  <xr:revisionPtr revIDLastSave="0" documentId="13_ncr:1_{2A671273-1078-4CBC-B465-AD79AEF9BFC5}" xr6:coauthVersionLast="47" xr6:coauthVersionMax="47" xr10:uidLastSave="{00000000-0000-0000-0000-000000000000}"/>
  <bookViews>
    <workbookView xWindow="-110" yWindow="-110" windowWidth="19420" windowHeight="11500" xr2:uid="{280A53DC-2CBE-4FE7-93AC-05971BDB12C4}"/>
  </bookViews>
  <sheets>
    <sheet name="vergelijking" sheetId="3" r:id="rId1"/>
    <sheet name="specificaties auto" sheetId="1" r:id="rId2"/>
    <sheet name="tarieven deelauto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4" i="1"/>
  <c r="C5" i="3"/>
  <c r="C4" i="3"/>
  <c r="C3" i="3"/>
  <c r="H18" i="3" s="1"/>
  <c r="H28" i="3" s="1"/>
  <c r="I19" i="3"/>
  <c r="C18" i="1"/>
  <c r="C22" i="1" s="1"/>
  <c r="D18" i="1"/>
  <c r="I30" i="3"/>
  <c r="H19" i="1"/>
  <c r="H18" i="1"/>
  <c r="H20" i="1"/>
  <c r="L14" i="1"/>
  <c r="J25" i="3"/>
  <c r="F8" i="3"/>
  <c r="F9" i="3"/>
  <c r="F10" i="3"/>
  <c r="F11" i="3"/>
  <c r="F12" i="3"/>
  <c r="F13" i="3"/>
  <c r="F14" i="3"/>
  <c r="F15" i="3"/>
  <c r="F16" i="3"/>
  <c r="F17" i="3"/>
  <c r="D11" i="3"/>
  <c r="I21" i="3"/>
  <c r="I22" i="3"/>
  <c r="I23" i="3"/>
  <c r="I20" i="3"/>
  <c r="C11" i="1"/>
  <c r="D11" i="1" s="1"/>
  <c r="H30" i="3" l="1"/>
  <c r="H21" i="1"/>
  <c r="H22" i="1" s="1"/>
  <c r="C20" i="1" s="1"/>
  <c r="H13" i="3"/>
  <c r="H16" i="3"/>
  <c r="H8" i="3"/>
  <c r="H17" i="3"/>
  <c r="H15" i="3"/>
  <c r="H11" i="3"/>
  <c r="H14" i="3"/>
  <c r="H12" i="3"/>
  <c r="H10" i="3"/>
  <c r="H9" i="3"/>
  <c r="F26" i="3"/>
  <c r="I29" i="3" s="1"/>
  <c r="H29" i="3" l="1"/>
  <c r="H31" i="3" s="1"/>
  <c r="D22" i="1"/>
  <c r="I24" i="3"/>
  <c r="D20" i="1"/>
  <c r="H26" i="3"/>
  <c r="I26" i="3" l="1"/>
  <c r="J19" i="3"/>
  <c r="J26" i="3" s="1"/>
</calcChain>
</file>

<file path=xl/sharedStrings.xml><?xml version="1.0" encoding="utf-8"?>
<sst xmlns="http://schemas.openxmlformats.org/spreadsheetml/2006/main" count="95" uniqueCount="78">
  <si>
    <t>bron:</t>
  </si>
  <si>
    <t>Autoweek</t>
  </si>
  <si>
    <t>Brandstof</t>
  </si>
  <si>
    <t>benzine</t>
  </si>
  <si>
    <t>Massa</t>
  </si>
  <si>
    <t>praktijkverbruik verbruiksmonitor</t>
  </si>
  <si>
    <t>Benzineprijs</t>
  </si>
  <si>
    <t>Vaste lasten</t>
  </si>
  <si>
    <t>Wegenbelasting</t>
  </si>
  <si>
    <t>Onderhoud</t>
  </si>
  <si>
    <t>Verzekering</t>
  </si>
  <si>
    <t>Afschrijving</t>
  </si>
  <si>
    <t>Totaal</t>
  </si>
  <si>
    <t>maandtarief</t>
  </si>
  <si>
    <t>km-tarief</t>
  </si>
  <si>
    <t>uur-tarief</t>
  </si>
  <si>
    <t>Brandstofkosten</t>
  </si>
  <si>
    <t>Totaal kosten op jaarbasis</t>
  </si>
  <si>
    <t>retour</t>
  </si>
  <si>
    <t>duur</t>
  </si>
  <si>
    <t>grote boodschappen Jumbo</t>
  </si>
  <si>
    <t>eigen auto</t>
  </si>
  <si>
    <t>Voordeel</t>
  </si>
  <si>
    <t>weekend naar Zuid-Limburg (2x)</t>
  </si>
  <si>
    <t>Volkswagen Polo 1.0 MPI 80pk</t>
  </si>
  <si>
    <t>Nieuwprijs rijklaar</t>
  </si>
  <si>
    <t>Basis</t>
  </si>
  <si>
    <t>https://mobigo.nu/#onze-abonnementen</t>
  </si>
  <si>
    <t>Plus</t>
  </si>
  <si>
    <t>Top</t>
  </si>
  <si>
    <t>https://www.autoweek.nl/kostenberekening/calculator/103974/volkswagen-polo-1.0-mpi-80pk/?jaar=2025&amp;kilometerstand=5000&amp;kmperjaar=10000&amp;tijdsperiode=5&amp;provincie=1</t>
  </si>
  <si>
    <t>Variabele lasten</t>
  </si>
  <si>
    <t>Pechulp Nederland Compleet</t>
  </si>
  <si>
    <t>Subtotaal</t>
  </si>
  <si>
    <t>per kilometer</t>
  </si>
  <si>
    <t>Uitgangspunt</t>
  </si>
  <si>
    <t>op jaarbasis</t>
  </si>
  <si>
    <t>Deelauto</t>
  </si>
  <si>
    <t>MobiGo</t>
  </si>
  <si>
    <t>Kies je abonnement</t>
  </si>
  <si>
    <t>afstand</t>
  </si>
  <si>
    <t>deelauto</t>
  </si>
  <si>
    <t>Abonnement deelauto</t>
  </si>
  <si>
    <t>Pechhulp</t>
  </si>
  <si>
    <t>Leasebedrag</t>
  </si>
  <si>
    <r>
      <t>uur-tarief</t>
    </r>
    <r>
      <rPr>
        <b/>
        <sz val="11"/>
        <color rgb="FFFF0000"/>
        <rFont val="Calibri"/>
        <family val="2"/>
        <scheme val="minor"/>
      </rPr>
      <t xml:space="preserve"> *</t>
    </r>
  </si>
  <si>
    <t>aantal</t>
  </si>
  <si>
    <t>familiebezoek Utrecht (10 keer)</t>
  </si>
  <si>
    <t>private lease</t>
  </si>
  <si>
    <t>Jaarlijkse autoritten</t>
  </si>
  <si>
    <t>winkelen in Zwolle (10x)</t>
  </si>
  <si>
    <t>woon-werk verkeer (1x per week)</t>
  </si>
  <si>
    <t>https://www.directleaseprivate.nl/alle-merken/volkswagen/polo/life-1-0-tsi-70kw/</t>
  </si>
  <si>
    <t>per maand</t>
  </si>
  <si>
    <r>
      <t xml:space="preserve">Private lease tarief </t>
    </r>
    <r>
      <rPr>
        <sz val="11"/>
        <color theme="1"/>
        <rFont val="Calibri"/>
        <family val="2"/>
        <scheme val="minor"/>
      </rPr>
      <t>(exclusief brandstof)</t>
    </r>
  </si>
  <si>
    <t>Afschrijving/financiering</t>
  </si>
  <si>
    <t>Nieuwprijs</t>
  </si>
  <si>
    <t>Restwaarde</t>
  </si>
  <si>
    <t>Kosten</t>
  </si>
  <si>
    <t>Per maand</t>
  </si>
  <si>
    <t>na 10 jaar</t>
  </si>
  <si>
    <t>gemiste rente</t>
  </si>
  <si>
    <t>Financiering</t>
  </si>
  <si>
    <t>bereken de wegenbelasting op basis van de provincie en het gewicht</t>
  </si>
  <si>
    <t>abonnement</t>
  </si>
  <si>
    <t>kilometers</t>
  </si>
  <si>
    <t>gebruiksduur</t>
  </si>
  <si>
    <t>waarvan:</t>
  </si>
  <si>
    <t>let op: maximum dagtarief is 10x het uurtarief</t>
  </si>
  <si>
    <t>Klasse : compacte auto</t>
  </si>
  <si>
    <t>CEL</t>
  </si>
  <si>
    <t>Pas het tabblad "specificaties auto" aan, als je wil vergelijken met een andere auto</t>
  </si>
  <si>
    <t>Pas het tabblad "tarieven deelauto" aan, als deze niet meer actueel zijn</t>
  </si>
  <si>
    <t>pas alleen de blauwe cellen aan !!!</t>
  </si>
  <si>
    <t>https://www.unitedconsumers.com/tanken</t>
  </si>
  <si>
    <t>https://www.belastingdienst.nl/wps/wcm/connect/nl/auto-en-vervoer/content/hulpmiddel-motorrijtuigenbelasting-berekenen</t>
  </si>
  <si>
    <t>https://www.anwb.nl/wegenwacht</t>
  </si>
  <si>
    <t>https://www.autoweek.nl/auto/103974/volkswagen-polo-1-0-mpi-80pk/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</si>
</sst>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\ &quot;km&quot;"/>
    <numFmt numFmtId="165" formatCode="_ &quot;€&quot;\ * #,##0_ ;_ &quot;€&quot;\ * \-#,##0_ ;_ &quot;€&quot;\ * &quot;-&quot;??_ ;_ @_ "/>
    <numFmt numFmtId="166" formatCode="0\ &quot;kg&quot;"/>
    <numFmt numFmtId="167" formatCode="_ &quot;€&quot;\ * #,##0.00&quot;/liter&quot;"/>
    <numFmt numFmtId="168" formatCode="0.0\ &quot;uur&quot;"/>
    <numFmt numFmtId="169" formatCode="0.00&quot;l/100km&quot;"/>
    <numFmt numFmtId="170" formatCode="_ * #,##0_ &quot;kg&quot;"/>
    <numFmt numFmtId="171" formatCode="#,##0\ &quot;uur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PT Sans"/>
      <family val="2"/>
    </font>
    <font>
      <u/>
      <sz val="11"/>
      <color theme="1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44" fontId="0" fillId="0" borderId="0" xfId="1" applyFont="1"/>
    <xf numFmtId="4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3" fillId="0" borderId="0" xfId="0" applyFont="1"/>
    <xf numFmtId="0" fontId="4" fillId="0" borderId="0" xfId="2"/>
    <xf numFmtId="0" fontId="2" fillId="0" borderId="0" xfId="0" applyFont="1"/>
    <xf numFmtId="165" fontId="2" fillId="0" borderId="0" xfId="0" applyNumberFormat="1" applyFont="1"/>
    <xf numFmtId="164" fontId="0" fillId="0" borderId="0" xfId="0" applyNumberFormat="1"/>
    <xf numFmtId="0" fontId="2" fillId="0" borderId="0" xfId="0" applyFont="1" applyAlignment="1">
      <alignment horizontal="right"/>
    </xf>
    <xf numFmtId="168" fontId="0" fillId="0" borderId="0" xfId="0" applyNumberFormat="1"/>
    <xf numFmtId="44" fontId="5" fillId="2" borderId="0" xfId="0" applyNumberFormat="1" applyFont="1" applyFill="1"/>
    <xf numFmtId="44" fontId="5" fillId="0" borderId="0" xfId="0" applyNumberFormat="1" applyFont="1"/>
    <xf numFmtId="165" fontId="5" fillId="3" borderId="0" xfId="0" applyNumberFormat="1" applyFont="1" applyFill="1"/>
    <xf numFmtId="0" fontId="5" fillId="3" borderId="0" xfId="0" applyFont="1" applyFill="1" applyAlignment="1">
      <alignment horizontal="right"/>
    </xf>
    <xf numFmtId="169" fontId="5" fillId="3" borderId="0" xfId="0" applyNumberFormat="1" applyFont="1" applyFill="1"/>
    <xf numFmtId="167" fontId="5" fillId="3" borderId="0" xfId="1" applyNumberFormat="1" applyFont="1" applyFill="1"/>
    <xf numFmtId="165" fontId="7" fillId="3" borderId="0" xfId="0" applyNumberFormat="1" applyFont="1" applyFill="1"/>
    <xf numFmtId="164" fontId="5" fillId="3" borderId="0" xfId="0" applyNumberFormat="1" applyFont="1" applyFill="1"/>
    <xf numFmtId="0" fontId="0" fillId="0" borderId="0" xfId="0" applyAlignment="1">
      <alignment horizontal="left"/>
    </xf>
    <xf numFmtId="0" fontId="7" fillId="3" borderId="0" xfId="0" applyFont="1" applyFill="1"/>
    <xf numFmtId="44" fontId="8" fillId="0" borderId="0" xfId="0" applyNumberFormat="1" applyFont="1"/>
    <xf numFmtId="164" fontId="8" fillId="3" borderId="0" xfId="0" applyNumberFormat="1" applyFont="1" applyFill="1"/>
    <xf numFmtId="168" fontId="8" fillId="3" borderId="0" xfId="0" applyNumberFormat="1" applyFont="1" applyFill="1"/>
    <xf numFmtId="0" fontId="8" fillId="3" borderId="0" xfId="0" applyFont="1" applyFill="1"/>
    <xf numFmtId="0" fontId="9" fillId="0" borderId="0" xfId="0" applyFont="1"/>
    <xf numFmtId="0" fontId="5" fillId="3" borderId="0" xfId="0" applyFont="1" applyFill="1"/>
    <xf numFmtId="168" fontId="6" fillId="3" borderId="0" xfId="0" applyNumberFormat="1" applyFont="1" applyFill="1"/>
    <xf numFmtId="0" fontId="2" fillId="4" borderId="0" xfId="0" applyFont="1" applyFill="1"/>
    <xf numFmtId="0" fontId="0" fillId="4" borderId="0" xfId="0" applyFill="1"/>
    <xf numFmtId="0" fontId="2" fillId="4" borderId="0" xfId="0" applyFont="1" applyFill="1" applyAlignment="1">
      <alignment horizontal="right"/>
    </xf>
    <xf numFmtId="165" fontId="2" fillId="4" borderId="0" xfId="0" applyNumberFormat="1" applyFont="1" applyFill="1" applyAlignment="1">
      <alignment horizontal="right"/>
    </xf>
    <xf numFmtId="164" fontId="2" fillId="4" borderId="0" xfId="0" applyNumberFormat="1" applyFont="1" applyFill="1"/>
    <xf numFmtId="170" fontId="5" fillId="3" borderId="0" xfId="3" applyNumberFormat="1" applyFont="1" applyFill="1"/>
    <xf numFmtId="9" fontId="0" fillId="0" borderId="0" xfId="4" applyFont="1"/>
    <xf numFmtId="9" fontId="0" fillId="0" borderId="0" xfId="0" applyNumberFormat="1"/>
    <xf numFmtId="171" fontId="0" fillId="0" borderId="0" xfId="0" applyNumberFormat="1"/>
    <xf numFmtId="0" fontId="7" fillId="3" borderId="0" xfId="0" applyFont="1" applyFill="1" applyAlignment="1">
      <alignment horizontal="center"/>
    </xf>
    <xf numFmtId="0" fontId="0" fillId="5" borderId="0" xfId="0" applyFill="1"/>
    <xf numFmtId="0" fontId="2" fillId="5" borderId="0" xfId="0" applyFont="1" applyFill="1"/>
    <xf numFmtId="0" fontId="11" fillId="5" borderId="0" xfId="0" applyFont="1" applyFill="1"/>
    <xf numFmtId="0" fontId="8" fillId="5" borderId="0" xfId="0" applyFont="1" applyFill="1"/>
  </cellXfs>
  <cellStyles count="5">
    <cellStyle name="Hyperlink" xfId="2" builtinId="8"/>
    <cellStyle name="Komma" xfId="3" builtinId="3"/>
    <cellStyle name="Procent" xfId="4" builtinId="5"/>
    <cellStyle name="Standaard" xfId="0" builtinId="0"/>
    <cellStyle name="Valuta" xfId="1" builtinId="4"/>
  </cellStyles>
  <dxfs count="2"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elastingdienst.nl/wps/wcm/connect/nl/auto-en-vervoer/content/hulpmiddel-motorrijtuigenbelasting-berekenen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unitedconsumers.com/tanken" TargetMode="External"/><Relationship Id="rId1" Type="http://schemas.openxmlformats.org/officeDocument/2006/relationships/hyperlink" Target="https://www.directleaseprivate.nl/alle-merken/volkswagen/polo/life-1-0-tsi-70kw/" TargetMode="External"/><Relationship Id="rId6" Type="http://schemas.openxmlformats.org/officeDocument/2006/relationships/hyperlink" Target="https://www.autoweek.nl/kostenberekening/calculator/103974/volkswagen-polo-1.0-mpi-80pk/?jaar=2025&amp;kilometerstand=5000&amp;kmperjaar=10000&amp;tijdsperiode=5&amp;provincie=1" TargetMode="External"/><Relationship Id="rId5" Type="http://schemas.openxmlformats.org/officeDocument/2006/relationships/hyperlink" Target="https://www.autoweek.nl/auto/103974/volkswagen-polo-1-0-mpi-80pk/" TargetMode="External"/><Relationship Id="rId4" Type="http://schemas.openxmlformats.org/officeDocument/2006/relationships/hyperlink" Target="https://www.anwb.nl/wegenwach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mobigo.n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EAFDE-4131-44EA-BDEC-0CA083A8B915}">
  <dimension ref="A1:N31"/>
  <sheetViews>
    <sheetView tabSelected="1" workbookViewId="0">
      <selection activeCell="E5" sqref="E5"/>
    </sheetView>
  </sheetViews>
  <sheetFormatPr defaultRowHeight="14.5" x14ac:dyDescent="0.35"/>
  <cols>
    <col min="1" max="1" width="2" customWidth="1"/>
    <col min="2" max="2" width="29.26953125" customWidth="1"/>
    <col min="3" max="5" width="9.1796875" customWidth="1"/>
    <col min="6" max="6" width="10" customWidth="1"/>
    <col min="7" max="7" width="4.36328125" customWidth="1"/>
    <col min="8" max="10" width="12.6328125" customWidth="1"/>
  </cols>
  <sheetData>
    <row r="1" spans="1:14" x14ac:dyDescent="0.35">
      <c r="A1" s="29" t="s">
        <v>37</v>
      </c>
      <c r="B1" s="29"/>
      <c r="C1" s="29"/>
      <c r="D1" s="7"/>
      <c r="E1" s="7"/>
      <c r="F1" s="7"/>
      <c r="G1" s="7"/>
      <c r="H1" s="38" t="s">
        <v>70</v>
      </c>
      <c r="I1" s="41" t="s">
        <v>73</v>
      </c>
      <c r="J1" s="41"/>
      <c r="K1" s="42"/>
      <c r="L1" s="42"/>
      <c r="M1" s="42"/>
      <c r="N1" s="42"/>
    </row>
    <row r="2" spans="1:14" x14ac:dyDescent="0.35">
      <c r="B2" s="20" t="s">
        <v>39</v>
      </c>
      <c r="C2" s="21" t="s">
        <v>28</v>
      </c>
      <c r="D2" s="7"/>
      <c r="E2" s="7"/>
      <c r="H2" s="39" t="s">
        <v>71</v>
      </c>
      <c r="I2" s="39"/>
      <c r="J2" s="39"/>
      <c r="K2" s="39"/>
      <c r="L2" s="39"/>
      <c r="M2" s="39"/>
      <c r="N2" s="39"/>
    </row>
    <row r="3" spans="1:14" x14ac:dyDescent="0.35">
      <c r="B3" s="20" t="s">
        <v>13</v>
      </c>
      <c r="C3" s="22">
        <f>VLOOKUP($C$2,'tarieven deelauto'!$A$3:$D$7,2,FALSE)</f>
        <v>39</v>
      </c>
      <c r="D3" s="7"/>
      <c r="E3" s="7"/>
      <c r="H3" s="39" t="s">
        <v>72</v>
      </c>
      <c r="I3" s="39"/>
      <c r="J3" s="39"/>
      <c r="K3" s="39"/>
      <c r="L3" s="39"/>
      <c r="M3" s="40"/>
      <c r="N3" s="39"/>
    </row>
    <row r="4" spans="1:14" x14ac:dyDescent="0.35">
      <c r="B4" s="20" t="s">
        <v>14</v>
      </c>
      <c r="C4" s="22">
        <f>VLOOKUP($C$2,'tarieven deelauto'!$A$3:$D$7,3,FALSE)</f>
        <v>0.32</v>
      </c>
      <c r="D4" s="7"/>
      <c r="E4" s="7"/>
      <c r="M4" s="7"/>
    </row>
    <row r="5" spans="1:14" x14ac:dyDescent="0.35">
      <c r="B5" s="20" t="s">
        <v>15</v>
      </c>
      <c r="C5" s="22">
        <f>VLOOKUP($C$2,'tarieven deelauto'!$A$3:$D$7,4,FALSE)</f>
        <v>3</v>
      </c>
      <c r="D5" s="7"/>
      <c r="E5" s="7"/>
      <c r="M5" s="7"/>
    </row>
    <row r="6" spans="1:14" x14ac:dyDescent="0.35">
      <c r="A6" s="7"/>
      <c r="B6" s="7"/>
      <c r="C6" s="7"/>
      <c r="D6" s="7"/>
      <c r="E6" s="7"/>
      <c r="F6" s="8"/>
      <c r="G6" s="8"/>
    </row>
    <row r="7" spans="1:14" x14ac:dyDescent="0.35">
      <c r="A7" s="29" t="s">
        <v>49</v>
      </c>
      <c r="B7" s="30"/>
      <c r="C7" s="31" t="s">
        <v>18</v>
      </c>
      <c r="D7" s="31" t="s">
        <v>19</v>
      </c>
      <c r="E7" s="31" t="s">
        <v>46</v>
      </c>
      <c r="F7" s="31" t="s">
        <v>40</v>
      </c>
      <c r="G7" s="31"/>
      <c r="H7" s="32" t="s">
        <v>41</v>
      </c>
      <c r="I7" s="31" t="s">
        <v>21</v>
      </c>
      <c r="J7" s="31" t="s">
        <v>48</v>
      </c>
    </row>
    <row r="8" spans="1:14" x14ac:dyDescent="0.35">
      <c r="A8" s="7"/>
      <c r="B8" s="27" t="s">
        <v>51</v>
      </c>
      <c r="C8" s="23">
        <v>60</v>
      </c>
      <c r="D8" s="24">
        <v>9</v>
      </c>
      <c r="E8" s="25">
        <v>42</v>
      </c>
      <c r="F8" s="9">
        <f>C8*E8</f>
        <v>2520</v>
      </c>
      <c r="G8" s="9"/>
      <c r="H8" s="3">
        <f>(F8*$C$4)+(D8*E8*$C$5)</f>
        <v>1940.4</v>
      </c>
      <c r="M8" s="2"/>
    </row>
    <row r="9" spans="1:14" x14ac:dyDescent="0.35">
      <c r="A9" s="7"/>
      <c r="B9" s="27" t="s">
        <v>47</v>
      </c>
      <c r="C9" s="23">
        <v>222</v>
      </c>
      <c r="D9" s="24">
        <v>4</v>
      </c>
      <c r="E9" s="25">
        <v>10</v>
      </c>
      <c r="F9" s="9">
        <f t="shared" ref="F9:F17" si="0">C9*E9</f>
        <v>2220</v>
      </c>
      <c r="G9" s="9"/>
      <c r="H9" s="3">
        <f t="shared" ref="H9:H17" si="1">(F9*$C$4)+(D9*E9*$C$5)</f>
        <v>830.4</v>
      </c>
      <c r="M9" s="2"/>
    </row>
    <row r="10" spans="1:14" x14ac:dyDescent="0.35">
      <c r="A10" s="7"/>
      <c r="B10" s="27" t="s">
        <v>20</v>
      </c>
      <c r="C10" s="23">
        <v>5</v>
      </c>
      <c r="D10" s="24">
        <v>1</v>
      </c>
      <c r="E10" s="25">
        <v>52</v>
      </c>
      <c r="F10" s="9">
        <f t="shared" si="0"/>
        <v>260</v>
      </c>
      <c r="G10" s="9"/>
      <c r="H10" s="3">
        <f t="shared" si="1"/>
        <v>239.2</v>
      </c>
      <c r="M10" s="2"/>
    </row>
    <row r="11" spans="1:14" x14ac:dyDescent="0.35">
      <c r="A11" s="7"/>
      <c r="B11" s="27" t="s">
        <v>23</v>
      </c>
      <c r="C11" s="23">
        <v>520</v>
      </c>
      <c r="D11" s="28">
        <f>2*10</f>
        <v>20</v>
      </c>
      <c r="E11" s="25">
        <v>2</v>
      </c>
      <c r="F11" s="9">
        <f t="shared" si="0"/>
        <v>1040</v>
      </c>
      <c r="G11" s="9"/>
      <c r="H11" s="3">
        <f>(F11*$C$4)+(D11*E11*$C$5)</f>
        <v>452.8</v>
      </c>
      <c r="L11" s="26" t="s">
        <v>68</v>
      </c>
      <c r="M11" s="2"/>
    </row>
    <row r="12" spans="1:14" x14ac:dyDescent="0.35">
      <c r="A12" s="7"/>
      <c r="B12" s="27" t="s">
        <v>50</v>
      </c>
      <c r="C12" s="23">
        <v>60</v>
      </c>
      <c r="D12" s="24">
        <v>5</v>
      </c>
      <c r="E12" s="25">
        <v>10</v>
      </c>
      <c r="F12" s="9">
        <f t="shared" si="0"/>
        <v>600</v>
      </c>
      <c r="G12" s="9"/>
      <c r="H12" s="3">
        <f t="shared" si="1"/>
        <v>342</v>
      </c>
      <c r="M12" s="2"/>
    </row>
    <row r="13" spans="1:14" x14ac:dyDescent="0.35">
      <c r="A13" s="7"/>
      <c r="B13" s="27"/>
      <c r="C13" s="23"/>
      <c r="D13" s="24"/>
      <c r="E13" s="25"/>
      <c r="F13" s="9">
        <f t="shared" si="0"/>
        <v>0</v>
      </c>
      <c r="G13" s="9"/>
      <c r="H13" s="3">
        <f t="shared" si="1"/>
        <v>0</v>
      </c>
      <c r="M13" s="2"/>
    </row>
    <row r="14" spans="1:14" x14ac:dyDescent="0.35">
      <c r="A14" s="7"/>
      <c r="B14" s="27"/>
      <c r="C14" s="23"/>
      <c r="D14" s="24"/>
      <c r="E14" s="25"/>
      <c r="F14" s="9">
        <f t="shared" si="0"/>
        <v>0</v>
      </c>
      <c r="G14" s="9"/>
      <c r="H14" s="3">
        <f t="shared" si="1"/>
        <v>0</v>
      </c>
      <c r="M14" s="2"/>
    </row>
    <row r="15" spans="1:14" x14ac:dyDescent="0.35">
      <c r="A15" s="7"/>
      <c r="B15" s="27"/>
      <c r="C15" s="23"/>
      <c r="D15" s="24"/>
      <c r="E15" s="25">
        <v>1</v>
      </c>
      <c r="F15" s="9">
        <f t="shared" si="0"/>
        <v>0</v>
      </c>
      <c r="G15" s="9"/>
      <c r="H15" s="3">
        <f t="shared" si="1"/>
        <v>0</v>
      </c>
      <c r="M15" s="2"/>
    </row>
    <row r="16" spans="1:14" x14ac:dyDescent="0.35">
      <c r="A16" s="7"/>
      <c r="B16" s="27"/>
      <c r="C16" s="23"/>
      <c r="D16" s="24"/>
      <c r="E16" s="25"/>
      <c r="F16" s="9">
        <f t="shared" si="0"/>
        <v>0</v>
      </c>
      <c r="G16" s="9"/>
      <c r="H16" s="3">
        <f t="shared" si="1"/>
        <v>0</v>
      </c>
      <c r="M16" s="2"/>
    </row>
    <row r="17" spans="1:13" x14ac:dyDescent="0.35">
      <c r="A17" s="7"/>
      <c r="B17" s="27"/>
      <c r="C17" s="23"/>
      <c r="D17" s="24"/>
      <c r="E17" s="25"/>
      <c r="F17" s="9">
        <f t="shared" si="0"/>
        <v>0</v>
      </c>
      <c r="G17" s="9"/>
      <c r="H17" s="3">
        <f t="shared" si="1"/>
        <v>0</v>
      </c>
      <c r="M17" s="2"/>
    </row>
    <row r="18" spans="1:13" x14ac:dyDescent="0.35">
      <c r="A18" s="7"/>
      <c r="B18" t="s">
        <v>42</v>
      </c>
      <c r="C18" s="9"/>
      <c r="D18" s="11"/>
      <c r="F18" s="9"/>
      <c r="G18" s="9"/>
      <c r="H18" s="3">
        <f>12*C3</f>
        <v>468</v>
      </c>
      <c r="J18" s="10"/>
      <c r="K18" s="10"/>
      <c r="M18" s="2"/>
    </row>
    <row r="19" spans="1:13" x14ac:dyDescent="0.35">
      <c r="A19" s="7"/>
      <c r="B19" t="s">
        <v>2</v>
      </c>
      <c r="C19" s="9"/>
      <c r="D19" s="11"/>
      <c r="F19" s="9"/>
      <c r="G19" s="9"/>
      <c r="H19" s="3"/>
      <c r="I19" s="3">
        <f>'specificaties auto'!C11</f>
        <v>1225.5</v>
      </c>
      <c r="J19" s="3">
        <f>I19</f>
        <v>1225.5</v>
      </c>
      <c r="K19" s="10"/>
      <c r="M19" s="2"/>
    </row>
    <row r="20" spans="1:13" x14ac:dyDescent="0.35">
      <c r="A20" s="7"/>
      <c r="B20" t="s">
        <v>8</v>
      </c>
      <c r="C20" s="9"/>
      <c r="D20" s="11"/>
      <c r="F20" s="9"/>
      <c r="G20" s="9"/>
      <c r="H20" s="3"/>
      <c r="I20" s="3">
        <f>'specificaties auto'!C14</f>
        <v>484</v>
      </c>
      <c r="J20" s="10"/>
      <c r="K20" s="10"/>
      <c r="M20" s="2"/>
    </row>
    <row r="21" spans="1:13" x14ac:dyDescent="0.35">
      <c r="A21" s="7"/>
      <c r="B21" t="s">
        <v>10</v>
      </c>
      <c r="C21" s="9"/>
      <c r="D21" s="11"/>
      <c r="F21" s="9"/>
      <c r="G21" s="9"/>
      <c r="H21" s="3"/>
      <c r="I21" s="3">
        <f>'specificaties auto'!C15</f>
        <v>580</v>
      </c>
      <c r="J21" s="10"/>
      <c r="K21" s="10"/>
      <c r="M21" s="2"/>
    </row>
    <row r="22" spans="1:13" x14ac:dyDescent="0.35">
      <c r="A22" s="7"/>
      <c r="B22" t="s">
        <v>9</v>
      </c>
      <c r="C22" s="9"/>
      <c r="D22" s="11"/>
      <c r="F22" s="9"/>
      <c r="G22" s="9"/>
      <c r="H22" s="3"/>
      <c r="I22" s="3">
        <f>'specificaties auto'!C16</f>
        <v>362</v>
      </c>
      <c r="J22" s="10"/>
      <c r="K22" s="10"/>
      <c r="M22" s="2"/>
    </row>
    <row r="23" spans="1:13" x14ac:dyDescent="0.35">
      <c r="A23" s="7"/>
      <c r="B23" t="s">
        <v>43</v>
      </c>
      <c r="C23" s="9"/>
      <c r="D23" s="11"/>
      <c r="F23" s="9"/>
      <c r="G23" s="9"/>
      <c r="H23" s="3"/>
      <c r="I23" s="3">
        <f>'specificaties auto'!C17</f>
        <v>124.68</v>
      </c>
      <c r="J23" s="10"/>
      <c r="K23" s="10"/>
      <c r="M23" s="2"/>
    </row>
    <row r="24" spans="1:13" x14ac:dyDescent="0.35">
      <c r="A24" s="7"/>
      <c r="B24" t="s">
        <v>11</v>
      </c>
      <c r="C24" s="9"/>
      <c r="D24" s="11"/>
      <c r="F24" s="9"/>
      <c r="G24" s="9"/>
      <c r="H24" s="3"/>
      <c r="I24" s="3">
        <f>'specificaties auto'!C20</f>
        <v>2664</v>
      </c>
      <c r="J24" s="10"/>
      <c r="K24" s="10"/>
      <c r="M24" s="2"/>
    </row>
    <row r="25" spans="1:13" x14ac:dyDescent="0.35">
      <c r="A25" s="7"/>
      <c r="B25" t="s">
        <v>44</v>
      </c>
      <c r="C25" s="9"/>
      <c r="D25" s="11"/>
      <c r="F25" s="9"/>
      <c r="G25" s="9"/>
      <c r="H25" s="3"/>
      <c r="J25" s="3">
        <f>12*'specificaties auto'!C25</f>
        <v>5628</v>
      </c>
      <c r="K25" s="10"/>
      <c r="M25" s="2"/>
    </row>
    <row r="26" spans="1:13" x14ac:dyDescent="0.35">
      <c r="A26" s="29"/>
      <c r="B26" s="29" t="s">
        <v>12</v>
      </c>
      <c r="C26" s="29"/>
      <c r="D26" s="29"/>
      <c r="E26" s="29"/>
      <c r="F26" s="33">
        <f>SUM(F8:F18)</f>
        <v>6640</v>
      </c>
      <c r="G26" s="33"/>
      <c r="H26" s="8">
        <f>SUM(H8:H25)</f>
        <v>4272.8</v>
      </c>
      <c r="I26" s="8">
        <f>SUM(I8:I25)</f>
        <v>5440.18</v>
      </c>
      <c r="J26" s="8">
        <f>SUM(J8:J25)</f>
        <v>6853.5</v>
      </c>
      <c r="K26" s="8"/>
      <c r="M26" s="2"/>
    </row>
    <row r="27" spans="1:13" x14ac:dyDescent="0.35">
      <c r="A27" s="7"/>
      <c r="B27" s="7"/>
      <c r="C27" s="7"/>
      <c r="D27" s="7"/>
      <c r="E27" s="7"/>
      <c r="F27" s="8"/>
      <c r="G27" s="8"/>
      <c r="H27" t="s">
        <v>67</v>
      </c>
    </row>
    <row r="28" spans="1:13" x14ac:dyDescent="0.35">
      <c r="A28" s="7"/>
      <c r="B28" s="7"/>
      <c r="C28" s="7"/>
      <c r="D28" s="7"/>
      <c r="F28" t="s">
        <v>64</v>
      </c>
      <c r="G28" s="8"/>
      <c r="H28" s="3">
        <f>H18</f>
        <v>468</v>
      </c>
    </row>
    <row r="29" spans="1:13" x14ac:dyDescent="0.35">
      <c r="F29" t="s">
        <v>65</v>
      </c>
      <c r="H29" s="3">
        <f>F26*C4</f>
        <v>2124.8000000000002</v>
      </c>
      <c r="I29" s="9">
        <f>F26</f>
        <v>6640</v>
      </c>
    </row>
    <row r="30" spans="1:13" x14ac:dyDescent="0.35">
      <c r="F30" t="s">
        <v>66</v>
      </c>
      <c r="H30" s="3">
        <f>I30*C5</f>
        <v>1680</v>
      </c>
      <c r="I30" s="37">
        <f>D8*E8+D9*E9+D10*E10+D11*E11+D12*E12+D13*E13+D14*E14+D15*E15+D16*E16+D17*E17</f>
        <v>560</v>
      </c>
    </row>
    <row r="31" spans="1:13" x14ac:dyDescent="0.35">
      <c r="F31" s="7" t="s">
        <v>12</v>
      </c>
      <c r="G31" s="7"/>
      <c r="H31" s="8">
        <f>SUM(H28:H30)</f>
        <v>4272.8</v>
      </c>
    </row>
  </sheetData>
  <conditionalFormatting sqref="H26:J2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26">
    <cfRule type="cellIs" dxfId="1" priority="2" operator="less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53B70F9-9BD7-4212-9C68-2B40896B2E13}">
          <x14:formula1>
            <xm:f>'tarieven deelauto'!$A$4:$A$7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BE68-FFD6-4CCB-A9D4-7807AFEDC96D}">
  <dimension ref="A1:R50"/>
  <sheetViews>
    <sheetView showRuler="0" zoomScaleNormal="100" workbookViewId="0">
      <selection activeCell="H11" sqref="H11"/>
    </sheetView>
  </sheetViews>
  <sheetFormatPr defaultRowHeight="14.5" x14ac:dyDescent="0.35"/>
  <cols>
    <col min="1" max="1" width="4" customWidth="1"/>
    <col min="2" max="2" width="29.453125" customWidth="1"/>
    <col min="3" max="3" width="11.1796875" customWidth="1"/>
    <col min="4" max="4" width="8.54296875" customWidth="1"/>
    <col min="5" max="5" width="16.08984375" customWidth="1"/>
    <col min="6" max="14" width="10.7265625" customWidth="1"/>
    <col min="15" max="15" width="12.26953125" bestFit="1" customWidth="1"/>
    <col min="16" max="16" width="10.26953125" bestFit="1" customWidth="1"/>
  </cols>
  <sheetData>
    <row r="1" spans="1:18" x14ac:dyDescent="0.35">
      <c r="A1" s="7" t="s">
        <v>24</v>
      </c>
      <c r="E1" s="7" t="s">
        <v>0</v>
      </c>
      <c r="H1" s="6"/>
      <c r="I1" s="6"/>
      <c r="J1" s="6"/>
    </row>
    <row r="2" spans="1:18" x14ac:dyDescent="0.35">
      <c r="B2" t="s">
        <v>25</v>
      </c>
      <c r="C2" s="14">
        <v>26600</v>
      </c>
      <c r="E2" s="6" t="s">
        <v>77</v>
      </c>
    </row>
    <row r="3" spans="1:18" x14ac:dyDescent="0.35">
      <c r="B3" t="s">
        <v>2</v>
      </c>
      <c r="C3" s="15" t="s">
        <v>3</v>
      </c>
      <c r="E3" s="6" t="s">
        <v>1</v>
      </c>
      <c r="O3" s="1"/>
      <c r="P3" s="1"/>
    </row>
    <row r="4" spans="1:18" x14ac:dyDescent="0.35">
      <c r="B4" t="s">
        <v>4</v>
      </c>
      <c r="C4" s="34">
        <v>1032</v>
      </c>
      <c r="E4" s="6" t="s">
        <v>1</v>
      </c>
      <c r="G4" s="6" t="s">
        <v>30</v>
      </c>
      <c r="O4" s="1"/>
      <c r="P4" s="1"/>
    </row>
    <row r="5" spans="1:18" x14ac:dyDescent="0.35">
      <c r="B5" t="s">
        <v>5</v>
      </c>
      <c r="C5" s="16">
        <v>5.7</v>
      </c>
      <c r="D5" s="4"/>
      <c r="E5" s="6" t="s">
        <v>1</v>
      </c>
      <c r="P5" s="1"/>
    </row>
    <row r="6" spans="1:18" x14ac:dyDescent="0.35">
      <c r="B6" t="s">
        <v>6</v>
      </c>
      <c r="C6" s="17">
        <v>2.15</v>
      </c>
      <c r="D6" s="4"/>
      <c r="E6" s="6" t="s">
        <v>74</v>
      </c>
      <c r="K6" s="7"/>
    </row>
    <row r="7" spans="1:18" x14ac:dyDescent="0.35">
      <c r="B7" s="5"/>
      <c r="D7" s="4"/>
    </row>
    <row r="8" spans="1:18" x14ac:dyDescent="0.35">
      <c r="A8" s="7" t="s">
        <v>35</v>
      </c>
      <c r="C8" s="19">
        <v>10000</v>
      </c>
      <c r="E8" s="4" t="s">
        <v>36</v>
      </c>
    </row>
    <row r="9" spans="1:18" x14ac:dyDescent="0.35">
      <c r="B9" s="5"/>
      <c r="D9" s="4"/>
    </row>
    <row r="10" spans="1:18" x14ac:dyDescent="0.35">
      <c r="A10" s="7" t="s">
        <v>31</v>
      </c>
      <c r="B10" s="7"/>
      <c r="D10" s="7"/>
      <c r="E10" s="7"/>
    </row>
    <row r="11" spans="1:18" x14ac:dyDescent="0.35">
      <c r="B11" t="s">
        <v>16</v>
      </c>
      <c r="C11" s="8">
        <f>C8*$C$5/100*$C$6</f>
        <v>1225.5</v>
      </c>
      <c r="D11" s="2">
        <f>C11/C8</f>
        <v>0.12255000000000001</v>
      </c>
      <c r="E11" t="s">
        <v>34</v>
      </c>
    </row>
    <row r="12" spans="1:18" x14ac:dyDescent="0.35">
      <c r="B12" s="5"/>
      <c r="D12" s="4"/>
    </row>
    <row r="13" spans="1:18" x14ac:dyDescent="0.35">
      <c r="A13" s="7" t="s">
        <v>7</v>
      </c>
      <c r="K13" s="7"/>
    </row>
    <row r="14" spans="1:18" x14ac:dyDescent="0.35">
      <c r="B14" t="s">
        <v>8</v>
      </c>
      <c r="C14" s="14">
        <f>4*121</f>
        <v>484</v>
      </c>
      <c r="D14" s="4"/>
      <c r="E14" s="6" t="s">
        <v>75</v>
      </c>
      <c r="F14" t="s">
        <v>63</v>
      </c>
      <c r="H14" s="3"/>
      <c r="I14" s="3"/>
      <c r="J14" s="3"/>
      <c r="L14" s="4">
        <f>C4</f>
        <v>1032</v>
      </c>
      <c r="N14" s="4"/>
      <c r="Q14" s="3"/>
      <c r="R14" s="3"/>
    </row>
    <row r="15" spans="1:18" x14ac:dyDescent="0.35">
      <c r="B15" t="s">
        <v>10</v>
      </c>
      <c r="C15" s="14">
        <v>580</v>
      </c>
      <c r="E15" s="6" t="s">
        <v>1</v>
      </c>
      <c r="H15" s="3"/>
      <c r="I15" s="3"/>
      <c r="J15" s="3"/>
      <c r="N15" s="4"/>
      <c r="Q15" s="3"/>
      <c r="R15" s="3"/>
    </row>
    <row r="16" spans="1:18" x14ac:dyDescent="0.35">
      <c r="B16" t="s">
        <v>9</v>
      </c>
      <c r="C16" s="14">
        <v>362</v>
      </c>
      <c r="E16" s="6" t="s">
        <v>1</v>
      </c>
      <c r="H16" s="3"/>
      <c r="I16" s="3"/>
      <c r="J16" s="3"/>
    </row>
    <row r="17" spans="1:15" x14ac:dyDescent="0.35">
      <c r="B17" t="s">
        <v>32</v>
      </c>
      <c r="C17" s="14">
        <f>12*10.39</f>
        <v>124.68</v>
      </c>
      <c r="E17" s="6" t="s">
        <v>76</v>
      </c>
      <c r="H17" s="3"/>
      <c r="I17" s="3"/>
      <c r="J17" s="3"/>
    </row>
    <row r="18" spans="1:15" x14ac:dyDescent="0.35">
      <c r="B18" s="7" t="s">
        <v>33</v>
      </c>
      <c r="C18" s="8">
        <f>SUM(C14:C17)</f>
        <v>1550.68</v>
      </c>
      <c r="D18" s="2">
        <f>C18/C8</f>
        <v>0.15506800000000001</v>
      </c>
      <c r="E18" t="s">
        <v>34</v>
      </c>
      <c r="G18" t="s">
        <v>56</v>
      </c>
      <c r="H18" s="3">
        <f>C2</f>
        <v>26600</v>
      </c>
      <c r="I18" s="3"/>
      <c r="J18" s="3"/>
    </row>
    <row r="19" spans="1:15" x14ac:dyDescent="0.35">
      <c r="G19" t="s">
        <v>57</v>
      </c>
      <c r="H19" s="3">
        <f>$J$19*H18</f>
        <v>5320</v>
      </c>
      <c r="I19" s="3" t="s">
        <v>60</v>
      </c>
      <c r="J19" s="36">
        <v>0.2</v>
      </c>
    </row>
    <row r="20" spans="1:15" x14ac:dyDescent="0.35">
      <c r="B20" s="7" t="s">
        <v>55</v>
      </c>
      <c r="C20" s="18">
        <f>12*H22</f>
        <v>2664</v>
      </c>
      <c r="D20" s="2">
        <f>C20/C8</f>
        <v>0.26640000000000003</v>
      </c>
      <c r="E20" s="6" t="s">
        <v>1</v>
      </c>
      <c r="G20" t="s">
        <v>62</v>
      </c>
      <c r="H20" s="3">
        <f>10*H18*J20</f>
        <v>5320</v>
      </c>
      <c r="I20" t="s">
        <v>61</v>
      </c>
      <c r="J20" s="35">
        <v>0.02</v>
      </c>
    </row>
    <row r="21" spans="1:15" x14ac:dyDescent="0.35">
      <c r="C21" s="3"/>
      <c r="E21" s="6"/>
      <c r="G21" t="s">
        <v>58</v>
      </c>
      <c r="H21" s="3">
        <f>H18-H19+H20</f>
        <v>26600</v>
      </c>
      <c r="I21" s="3"/>
      <c r="J21" s="3"/>
    </row>
    <row r="22" spans="1:15" x14ac:dyDescent="0.35">
      <c r="A22" s="7" t="s">
        <v>17</v>
      </c>
      <c r="B22" s="7"/>
      <c r="C22" s="8">
        <f>C20+C18+C11</f>
        <v>5440.18</v>
      </c>
      <c r="D22" s="2">
        <f>C22/C8</f>
        <v>0.544018</v>
      </c>
      <c r="E22" t="s">
        <v>34</v>
      </c>
      <c r="F22" s="7"/>
      <c r="G22" s="7" t="s">
        <v>59</v>
      </c>
      <c r="H22" s="8">
        <f>ROUND(H21/(12*10),0)</f>
        <v>222</v>
      </c>
      <c r="O22" s="2"/>
    </row>
    <row r="23" spans="1:15" x14ac:dyDescent="0.35">
      <c r="B23" s="7"/>
      <c r="C23" s="7"/>
      <c r="D23" s="7"/>
      <c r="E23" s="7"/>
      <c r="F23" s="7"/>
      <c r="O23" s="2"/>
    </row>
    <row r="24" spans="1:15" x14ac:dyDescent="0.35">
      <c r="D24" s="2"/>
      <c r="F24" s="7"/>
      <c r="O24" s="2"/>
    </row>
    <row r="25" spans="1:15" x14ac:dyDescent="0.35">
      <c r="A25" s="7" t="s">
        <v>54</v>
      </c>
      <c r="C25" s="8">
        <v>469</v>
      </c>
      <c r="D25" t="s">
        <v>53</v>
      </c>
      <c r="F25" s="7"/>
      <c r="O25" s="2"/>
    </row>
    <row r="26" spans="1:15" x14ac:dyDescent="0.35">
      <c r="A26" s="6" t="s">
        <v>52</v>
      </c>
      <c r="B26" s="7"/>
      <c r="C26" s="7"/>
      <c r="D26" s="7"/>
      <c r="E26" s="7"/>
      <c r="F26" s="7"/>
      <c r="O26" s="2"/>
    </row>
    <row r="27" spans="1:15" x14ac:dyDescent="0.35">
      <c r="B27" s="7"/>
      <c r="C27" s="8"/>
      <c r="D27" s="7"/>
      <c r="E27" s="7"/>
      <c r="F27" s="7"/>
      <c r="O27" s="2"/>
    </row>
    <row r="28" spans="1:15" x14ac:dyDescent="0.35">
      <c r="B28" s="7"/>
      <c r="C28" s="7"/>
      <c r="D28" s="7"/>
      <c r="E28" s="7"/>
      <c r="F28" s="7"/>
      <c r="O28" s="2"/>
    </row>
    <row r="29" spans="1:15" x14ac:dyDescent="0.35">
      <c r="O29" s="2"/>
    </row>
    <row r="30" spans="1:15" x14ac:dyDescent="0.35">
      <c r="O30" s="2"/>
    </row>
    <row r="31" spans="1:15" x14ac:dyDescent="0.35">
      <c r="O31" s="2"/>
    </row>
    <row r="32" spans="1:15" x14ac:dyDescent="0.35">
      <c r="O32" s="2"/>
    </row>
    <row r="33" spans="14:16" x14ac:dyDescent="0.35">
      <c r="N33" s="2"/>
      <c r="O33" s="2"/>
      <c r="P33" s="2"/>
    </row>
    <row r="34" spans="14:16" x14ac:dyDescent="0.35">
      <c r="N34" s="2"/>
      <c r="O34" s="2"/>
      <c r="P34" s="2"/>
    </row>
    <row r="35" spans="14:16" x14ac:dyDescent="0.35">
      <c r="N35" s="2"/>
      <c r="O35" s="2"/>
      <c r="P35" s="2"/>
    </row>
    <row r="36" spans="14:16" x14ac:dyDescent="0.35">
      <c r="N36" s="2"/>
      <c r="O36" s="2"/>
      <c r="P36" s="2"/>
    </row>
    <row r="37" spans="14:16" x14ac:dyDescent="0.35">
      <c r="N37" s="2"/>
      <c r="O37" s="2"/>
      <c r="P37" s="2"/>
    </row>
    <row r="38" spans="14:16" x14ac:dyDescent="0.35">
      <c r="N38" s="2"/>
      <c r="O38" s="2"/>
      <c r="P38" s="2"/>
    </row>
    <row r="39" spans="14:16" x14ac:dyDescent="0.35">
      <c r="N39" s="2"/>
      <c r="O39" s="2"/>
      <c r="P39" s="2"/>
    </row>
    <row r="40" spans="14:16" x14ac:dyDescent="0.35">
      <c r="N40" s="2"/>
      <c r="O40" s="2"/>
      <c r="P40" s="2"/>
    </row>
    <row r="41" spans="14:16" x14ac:dyDescent="0.35">
      <c r="N41" s="2"/>
      <c r="O41" s="2"/>
      <c r="P41" s="2"/>
    </row>
    <row r="42" spans="14:16" x14ac:dyDescent="0.35">
      <c r="N42" s="2"/>
      <c r="O42" s="2"/>
      <c r="P42" s="2"/>
    </row>
    <row r="43" spans="14:16" x14ac:dyDescent="0.35">
      <c r="N43" s="2"/>
      <c r="O43" s="2"/>
      <c r="P43" s="2"/>
    </row>
    <row r="44" spans="14:16" x14ac:dyDescent="0.35">
      <c r="O44" s="2"/>
    </row>
    <row r="45" spans="14:16" x14ac:dyDescent="0.35">
      <c r="O45" s="2"/>
    </row>
    <row r="46" spans="14:16" x14ac:dyDescent="0.35">
      <c r="O46" s="2"/>
    </row>
    <row r="47" spans="14:16" x14ac:dyDescent="0.35">
      <c r="O47" s="2"/>
    </row>
    <row r="48" spans="14:16" x14ac:dyDescent="0.35">
      <c r="O48" s="2"/>
    </row>
    <row r="49" spans="15:15" x14ac:dyDescent="0.35">
      <c r="O49" s="2"/>
    </row>
    <row r="50" spans="15:15" x14ac:dyDescent="0.35">
      <c r="O50" s="2"/>
    </row>
  </sheetData>
  <hyperlinks>
    <hyperlink ref="A26" r:id="rId1" xr:uid="{34FDC52B-639C-4418-9119-C5EAB8609E7C}"/>
    <hyperlink ref="E6" r:id="rId2" xr:uid="{8F87AC60-0287-4C15-9C67-ACC1952A64FD}"/>
    <hyperlink ref="E14" r:id="rId3" xr:uid="{59B209FA-D0C4-453E-B634-0777153AC21C}"/>
    <hyperlink ref="E17" r:id="rId4" xr:uid="{EF304E33-A87A-4064-B0D7-B6C1D2C68213}"/>
    <hyperlink ref="E2" r:id="rId5" xr:uid="{D63CCB06-5509-44BE-8F1F-7E8C1FFA3CC4}"/>
    <hyperlink ref="G4" r:id="rId6" xr:uid="{12E83AC6-AA6E-4518-88A2-C96423187657}"/>
  </hyperlinks>
  <pageMargins left="0.7" right="0.7" top="0.75" bottom="0.75" header="0.3" footer="0.3"/>
  <pageSetup paperSize="9" orientation="landscape" horizontalDpi="0" verticalDpi="0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24A38-6260-4C15-80BC-C316E1B9E7A9}">
  <dimension ref="A1:D9"/>
  <sheetViews>
    <sheetView workbookViewId="0">
      <selection activeCell="D8" sqref="D8"/>
    </sheetView>
  </sheetViews>
  <sheetFormatPr defaultRowHeight="14.5" x14ac:dyDescent="0.35"/>
  <cols>
    <col min="1" max="1" width="14.6328125" customWidth="1"/>
    <col min="2" max="4" width="12.7265625" customWidth="1"/>
  </cols>
  <sheetData>
    <row r="1" spans="1:4" x14ac:dyDescent="0.35">
      <c r="A1" s="8" t="s">
        <v>69</v>
      </c>
    </row>
    <row r="3" spans="1:4" x14ac:dyDescent="0.35">
      <c r="A3" s="7" t="s">
        <v>38</v>
      </c>
      <c r="B3" s="7" t="s">
        <v>13</v>
      </c>
      <c r="C3" s="10" t="s">
        <v>14</v>
      </c>
      <c r="D3" s="10" t="s">
        <v>45</v>
      </c>
    </row>
    <row r="4" spans="1:4" x14ac:dyDescent="0.35">
      <c r="A4" t="s">
        <v>26</v>
      </c>
      <c r="B4" s="12">
        <v>9</v>
      </c>
      <c r="C4" s="12">
        <v>0.4</v>
      </c>
      <c r="D4" s="12">
        <v>4.25</v>
      </c>
    </row>
    <row r="5" spans="1:4" x14ac:dyDescent="0.35">
      <c r="A5" t="s">
        <v>22</v>
      </c>
      <c r="B5" s="13">
        <v>19</v>
      </c>
      <c r="C5" s="13">
        <v>0.37</v>
      </c>
      <c r="D5" s="13">
        <v>3.5</v>
      </c>
    </row>
    <row r="6" spans="1:4" x14ac:dyDescent="0.35">
      <c r="A6" t="s">
        <v>28</v>
      </c>
      <c r="B6" s="12">
        <v>39</v>
      </c>
      <c r="C6" s="12">
        <v>0.32</v>
      </c>
      <c r="D6" s="12">
        <v>3</v>
      </c>
    </row>
    <row r="7" spans="1:4" x14ac:dyDescent="0.35">
      <c r="A7" t="s">
        <v>29</v>
      </c>
      <c r="B7" s="13">
        <v>49</v>
      </c>
      <c r="C7" s="13">
        <v>0.3</v>
      </c>
      <c r="D7" s="13">
        <v>2.85</v>
      </c>
    </row>
    <row r="8" spans="1:4" x14ac:dyDescent="0.35">
      <c r="A8" s="8" t="s">
        <v>0</v>
      </c>
      <c r="B8" s="6" t="s">
        <v>27</v>
      </c>
    </row>
    <row r="9" spans="1:4" x14ac:dyDescent="0.35">
      <c r="A9" s="8"/>
      <c r="B9" s="26" t="s">
        <v>68</v>
      </c>
    </row>
  </sheetData>
  <hyperlinks>
    <hyperlink ref="B8" r:id="rId1" location="onze-abonnementen" xr:uid="{F1FEDDE9-133F-404F-A672-E8532372F8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vergelijking</vt:lpstr>
      <vt:lpstr>specificaties auto</vt:lpstr>
      <vt:lpstr>tarieven deelauto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Herm Langendijk</dc:creator>
  <cp:keywords/>
  <dc:description/>
  <cp:lastModifiedBy>Herm Langendijk</cp:lastModifiedBy>
  <cp:revision/>
  <dcterms:created xsi:type="dcterms:W3CDTF">2022-01-07T14:34:38Z</dcterms:created>
  <dcterms:modified xsi:type="dcterms:W3CDTF">2025-12-19T13:13:16Z</dcterms:modified>
  <cp:category/>
  <cp:contentStatus/>
</cp:coreProperties>
</file>